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<sst xmlns="http://schemas.openxmlformats.org/spreadsheetml/2006/main" count="87" uniqueCount="87">
  <si>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</si>
  <si>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</si>
  <si>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</si>
  <si>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</si>
  <si>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</si>
  <si>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</si>
  <si>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</si>
  <si>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</si>
  <si>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</si>
  <si>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</si>
  <si>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</si>
  <si>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</si>
  <si>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</si>
  <si>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</si>
  <si>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</si>
  <si>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</si>
  <si>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</si>
  <si>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</si>
  <si>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</si>
  <si>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</si>
  <si>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</si>
  <si>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</si>
  <si>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</si>
  <si>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</si>
  <si>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</si>
  <si>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</si>
  <si>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</si>
  <si>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</si>
  <si>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</si>
  <si>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</si>
  <si>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</si>
  <si>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</si>
  <si>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</si>
  <si>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</si>
  <si>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</si>
  <si>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</si>
  <si>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</si>
  <si>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</si>
  <si>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</si>
  <si>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</si>
  <si>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</si>
  <si>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</si>
  <si>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</si>
  <si>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</si>
  <si>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</si>
  <si>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</si>
  <si>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</si>
  <si>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</si>
  <si>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</si>
  <si>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</si>
  <si>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</si>
  <si>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</si>
  <si>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</si>
  <si>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</si>
  <si>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</si>
  <si>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</si>
  <si>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</si>
  <si>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</si>
  <si>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</si>
  <si>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</si>
  <si>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</si>
  <si>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</si>
  <si>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</si>
  <si>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</si>
  <si>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</si>
  <si>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</si>
  <si>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</si>
  <si>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</si>
  <si>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</si>
  <si>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</si>
  <si>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</si>
  <si>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</si>
  <si>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</si>
  <si>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11010400, 11011600</t>
  </si>
  <si>
    <t>Фіксований податок</t>
  </si>
  <si>
    <t>Всього доходів І кошику</t>
  </si>
  <si>
    <t>Комунальний податок</t>
  </si>
  <si>
    <t>Соціальний захист та соціальне забезпечення - всього,</t>
  </si>
  <si>
    <t>бюджету міста за 1 півріччя 2012 року"</t>
  </si>
  <si>
    <t>Звіт про виконання бюджету міста за 1 півріччя 2012 року</t>
  </si>
  <si>
    <t>План на 1 півріччя</t>
  </si>
  <si>
    <t>Виконано за 1 півріччя</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</si>
  <si>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</si>
  <si>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напідвищення рівна матеріального забезпечення інвалвдів І чи ІІ групи внаслідок психічного розладу</t>
  </si>
  <si>
    <t>Податок з реклами</t>
  </si>
  <si>
    <t>до рішення 25 сесії міської ради</t>
  </si>
  <si>
    <t>від 27.07.2012 року № 4</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</si>
</sst>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2" xfId="0" applyFont="1" applyBorder="1" applyAlignment="1">
      <alignment horizontal="center" wrapText="1"/>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xf numFmtId="0" fontId="1" fillId="0" borderId="13"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5"/>
  <sheetViews>
    <sheetView tabSelected="1" zoomScalePageLayoutView="0" workbookViewId="0" topLeftCell="A1">
      <pane xSplit="2" ySplit="10" topLeftCell="C47" activePane="bottomRight" state="frozen"/>
      <selection pane="topLeft" activeCell="A1" sqref="A1"/>
      <selection pane="topRight" activeCell="C1" sqref="C1"/>
      <selection pane="bottomLeft" activeCell="A11" sqref="A11"/>
      <selection pane="bottomRight" activeCell="D8" sqref="D8"/>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20</v>
      </c>
      <c r="C1" s="1" t="s">
        <v>46</v>
      </c>
    </row>
    <row r="2" ht="14.25">
      <c r="C2" s="1" t="s">
        <v>85</v>
      </c>
    </row>
    <row r="3" ht="14.25">
      <c r="C3" s="1" t="s">
        <v>86</v>
      </c>
    </row>
    <row r="4" ht="14.25">
      <c r="C4" s="1" t="s">
        <v>59</v>
      </c>
    </row>
    <row r="5" ht="14.25">
      <c r="C5" s="1" t="s">
        <v>78</v>
      </c>
    </row>
    <row r="6" spans="1:2" ht="15">
      <c r="A6" s="2"/>
      <c r="B6" s="3" t="s">
        <v>79</v>
      </c>
    </row>
    <row r="7" spans="1:2" ht="15">
      <c r="A7" s="2"/>
      <c r="B7" s="3" t="s">
        <v>44</v>
      </c>
    </row>
    <row r="8" spans="1:5" ht="15">
      <c r="A8" s="2"/>
      <c r="E8" s="1" t="s">
        <v>52</v>
      </c>
    </row>
    <row r="9" spans="1:7" ht="62.25" customHeight="1">
      <c r="A9" s="23" t="s">
        <v>16</v>
      </c>
      <c r="B9" s="4" t="s">
        <v>22</v>
      </c>
      <c r="C9" s="5" t="s">
        <v>48</v>
      </c>
      <c r="D9" s="5" t="s">
        <v>80</v>
      </c>
      <c r="E9" s="6" t="s">
        <v>81</v>
      </c>
      <c r="F9" s="5" t="s">
        <v>42</v>
      </c>
      <c r="G9" s="24" t="s">
        <v>63</v>
      </c>
    </row>
    <row r="10" spans="1:6" ht="13.5" customHeight="1">
      <c r="A10" s="7"/>
      <c r="B10" s="41" t="s">
        <v>21</v>
      </c>
      <c r="C10" s="7"/>
      <c r="D10" s="56"/>
      <c r="E10" s="9"/>
      <c r="F10" s="10"/>
    </row>
    <row r="11" spans="1:7" ht="14.25">
      <c r="A11" s="11">
        <v>11010000</v>
      </c>
      <c r="B11" s="12" t="s">
        <v>72</v>
      </c>
      <c r="C11" s="43">
        <f>33097100</f>
        <v>33097100</v>
      </c>
      <c r="D11" s="43">
        <v>14299000</v>
      </c>
      <c r="E11" s="43">
        <v>15056736.89</v>
      </c>
      <c r="F11" s="13">
        <f>E11/C11*100</f>
        <v>45.492616845584664</v>
      </c>
      <c r="G11" s="14">
        <f>E11/D11*100</f>
        <v>105.29922994615009</v>
      </c>
    </row>
    <row r="12" spans="1:7" ht="14.25">
      <c r="A12" s="16">
        <v>22010300</v>
      </c>
      <c r="B12" s="15" t="s">
        <v>71</v>
      </c>
      <c r="C12" s="60">
        <f>15000</f>
        <v>15000</v>
      </c>
      <c r="D12" s="60">
        <v>8400</v>
      </c>
      <c r="E12" s="60">
        <v>7786.8</v>
      </c>
      <c r="F12" s="59">
        <f aca="true" t="shared" si="0" ref="F12:F43">E12/C12*100</f>
        <v>51.912000000000006</v>
      </c>
      <c r="G12" s="59">
        <f aca="true" t="shared" si="1" ref="G12:G62">E12/D12*100</f>
        <v>92.7</v>
      </c>
    </row>
    <row r="13" spans="1:7" ht="14.25">
      <c r="A13" s="16">
        <v>22090000</v>
      </c>
      <c r="B13" s="17" t="s">
        <v>28</v>
      </c>
      <c r="C13" s="44">
        <f>200000</f>
        <v>200000</v>
      </c>
      <c r="D13" s="44">
        <v>91000</v>
      </c>
      <c r="E13" s="44">
        <v>41993.07</v>
      </c>
      <c r="F13" s="14">
        <f t="shared" si="0"/>
        <v>20.996534999999998</v>
      </c>
      <c r="G13" s="14">
        <f t="shared" si="1"/>
        <v>46.14623076923077</v>
      </c>
    </row>
    <row r="14" spans="1:7" ht="15">
      <c r="A14" s="19"/>
      <c r="B14" s="20" t="s">
        <v>75</v>
      </c>
      <c r="C14" s="45">
        <f>SUM(C11:C13)</f>
        <v>33312100</v>
      </c>
      <c r="D14" s="45">
        <f>SUM(D11:D13)</f>
        <v>14398400</v>
      </c>
      <c r="E14" s="45">
        <f>SUM(E11:E13)</f>
        <v>15106516.760000002</v>
      </c>
      <c r="F14" s="21">
        <f t="shared" si="0"/>
        <v>45.34843723451839</v>
      </c>
      <c r="G14" s="21">
        <f t="shared" si="1"/>
        <v>104.91802394710525</v>
      </c>
    </row>
    <row r="15" spans="1:7" ht="14.25">
      <c r="A15" s="7">
        <v>41020100</v>
      </c>
      <c r="B15" s="17" t="s">
        <v>23</v>
      </c>
      <c r="C15" s="44">
        <f>36508100</f>
        <v>36508100</v>
      </c>
      <c r="D15" s="44">
        <v>18253800</v>
      </c>
      <c r="E15" s="44">
        <v>17378401.57</v>
      </c>
      <c r="F15" s="14">
        <f t="shared" si="0"/>
        <v>47.601495476346344</v>
      </c>
      <c r="G15" s="14">
        <f t="shared" si="1"/>
        <v>95.20429483176106</v>
      </c>
    </row>
    <row r="16" spans="1:7" ht="28.5" customHeight="1">
      <c r="A16" s="54">
        <v>41020600</v>
      </c>
      <c r="B16" s="53" t="s">
        <v>55</v>
      </c>
      <c r="C16" s="60">
        <f>1214500</f>
        <v>1214500</v>
      </c>
      <c r="D16" s="60">
        <v>288500</v>
      </c>
      <c r="E16" s="60">
        <v>288500</v>
      </c>
      <c r="F16" s="55">
        <f t="shared" si="0"/>
        <v>23.754631535611363</v>
      </c>
      <c r="G16" s="59">
        <f t="shared" si="1"/>
        <v>100</v>
      </c>
    </row>
    <row r="17" spans="1:7" ht="42.75" customHeight="1">
      <c r="A17" s="54">
        <v>41021200</v>
      </c>
      <c r="B17" s="53" t="s">
        <v>82</v>
      </c>
      <c r="C17" s="60">
        <v>0</v>
      </c>
      <c r="D17" s="60">
        <v>0</v>
      </c>
      <c r="E17" s="60">
        <v>40771</v>
      </c>
      <c r="F17" s="55" t="e">
        <f>E17/C17*100</f>
        <v>#DIV/0!</v>
      </c>
      <c r="G17" s="59" t="e">
        <f>E17/D17*100</f>
        <v>#DIV/0!</v>
      </c>
    </row>
    <row r="18" spans="1:7" ht="42.75" customHeight="1">
      <c r="A18" s="54">
        <v>41021300</v>
      </c>
      <c r="B18" s="53" t="s">
        <v>83</v>
      </c>
      <c r="C18" s="60">
        <v>0</v>
      </c>
      <c r="D18" s="60">
        <v>0</v>
      </c>
      <c r="E18" s="60">
        <v>78220</v>
      </c>
      <c r="F18" s="55" t="e">
        <f>E18/C18*100</f>
        <v>#DIV/0!</v>
      </c>
      <c r="G18" s="59" t="e">
        <f>E18/D18*100</f>
        <v>#DIV/0!</v>
      </c>
    </row>
    <row r="19" spans="1:7" ht="15">
      <c r="A19" s="7"/>
      <c r="B19" s="8" t="s">
        <v>24</v>
      </c>
      <c r="C19" s="45">
        <f>SUM(C15:C18)</f>
        <v>37722600</v>
      </c>
      <c r="D19" s="45">
        <f>SUM(D15:D18)</f>
        <v>18542300</v>
      </c>
      <c r="E19" s="45">
        <f>SUM(E15:E18)</f>
        <v>17785892.57</v>
      </c>
      <c r="F19" s="21">
        <f t="shared" si="0"/>
        <v>47.14916938387068</v>
      </c>
      <c r="G19" s="21">
        <f t="shared" si="1"/>
        <v>95.9206385939177</v>
      </c>
    </row>
    <row r="20" spans="1:7" ht="15">
      <c r="A20" s="7"/>
      <c r="B20" s="8" t="s">
        <v>25</v>
      </c>
      <c r="C20" s="45">
        <f>C19+C14</f>
        <v>71034700</v>
      </c>
      <c r="D20" s="45">
        <f>D19+D14</f>
        <v>32940700</v>
      </c>
      <c r="E20" s="45">
        <f>E19+E14</f>
        <v>32892409.330000002</v>
      </c>
      <c r="F20" s="21">
        <f t="shared" si="0"/>
        <v>46.30470647444137</v>
      </c>
      <c r="G20" s="21">
        <f t="shared" si="1"/>
        <v>99.8534012027674</v>
      </c>
    </row>
    <row r="21" spans="1:7" ht="14.25">
      <c r="A21" s="7">
        <v>13050000</v>
      </c>
      <c r="B21" s="17" t="s">
        <v>34</v>
      </c>
      <c r="C21" s="44">
        <f>4158000</f>
        <v>4158000</v>
      </c>
      <c r="D21" s="44">
        <v>1631000</v>
      </c>
      <c r="E21" s="44">
        <v>1905625</v>
      </c>
      <c r="F21" s="14">
        <f t="shared" si="0"/>
        <v>45.83032708032708</v>
      </c>
      <c r="G21" s="14">
        <f t="shared" si="1"/>
        <v>116.83782955242184</v>
      </c>
    </row>
    <row r="22" spans="1:7" ht="14.25">
      <c r="A22" s="7">
        <v>11020000</v>
      </c>
      <c r="B22" s="15" t="s">
        <v>47</v>
      </c>
      <c r="C22" s="44">
        <f>50000</f>
        <v>50000</v>
      </c>
      <c r="D22" s="44">
        <v>9000</v>
      </c>
      <c r="E22" s="44">
        <v>21651.83</v>
      </c>
      <c r="F22" s="14">
        <f t="shared" si="0"/>
        <v>43.30366000000001</v>
      </c>
      <c r="G22" s="14">
        <f t="shared" si="1"/>
        <v>240.57588888888893</v>
      </c>
    </row>
    <row r="23" spans="1:7" ht="28.5">
      <c r="A23" s="64" t="s">
        <v>73</v>
      </c>
      <c r="B23" s="67" t="s">
        <v>74</v>
      </c>
      <c r="C23" s="44">
        <v>0</v>
      </c>
      <c r="D23" s="44">
        <v>0</v>
      </c>
      <c r="E23" s="44">
        <v>-1373.3</v>
      </c>
      <c r="F23" s="14" t="e">
        <f t="shared" si="0"/>
        <v>#DIV/0!</v>
      </c>
      <c r="G23" s="14" t="e">
        <f t="shared" si="1"/>
        <v>#DIV/0!</v>
      </c>
    </row>
    <row r="24" spans="1:7" ht="14.25">
      <c r="A24" s="7">
        <v>18000000</v>
      </c>
      <c r="B24" s="17" t="s">
        <v>35</v>
      </c>
      <c r="C24" s="44">
        <f>313800</f>
        <v>313800</v>
      </c>
      <c r="D24" s="44">
        <v>146900</v>
      </c>
      <c r="E24" s="44">
        <v>173360.77</v>
      </c>
      <c r="F24" s="14">
        <f t="shared" si="0"/>
        <v>55.245624601657106</v>
      </c>
      <c r="G24" s="14">
        <f t="shared" si="1"/>
        <v>118.01277739959156</v>
      </c>
    </row>
    <row r="25" spans="1:7" ht="15" customHeight="1">
      <c r="A25" s="7">
        <v>19040100</v>
      </c>
      <c r="B25" s="17" t="s">
        <v>29</v>
      </c>
      <c r="C25" s="44">
        <f>4900</f>
        <v>4900</v>
      </c>
      <c r="D25" s="44">
        <v>1340</v>
      </c>
      <c r="E25" s="44">
        <v>1343.96</v>
      </c>
      <c r="F25" s="14">
        <f t="shared" si="0"/>
        <v>27.42775510204082</v>
      </c>
      <c r="G25" s="14">
        <f t="shared" si="1"/>
        <v>100.2955223880597</v>
      </c>
    </row>
    <row r="26" spans="1:7" ht="15" customHeight="1">
      <c r="A26" s="7">
        <v>22080400</v>
      </c>
      <c r="B26" s="17" t="s">
        <v>50</v>
      </c>
      <c r="C26" s="43">
        <f>82748</f>
        <v>82748</v>
      </c>
      <c r="D26" s="43">
        <v>35200</v>
      </c>
      <c r="E26" s="43">
        <v>45640.86</v>
      </c>
      <c r="F26" s="14">
        <f t="shared" si="0"/>
        <v>55.156450911200274</v>
      </c>
      <c r="G26" s="14">
        <f t="shared" si="1"/>
        <v>129.6615340909091</v>
      </c>
    </row>
    <row r="27" spans="1:7" ht="28.5">
      <c r="A27" s="7">
        <v>21010300</v>
      </c>
      <c r="B27" s="53" t="s">
        <v>60</v>
      </c>
      <c r="C27" s="62">
        <f>4000</f>
        <v>4000</v>
      </c>
      <c r="D27" s="62">
        <v>2000</v>
      </c>
      <c r="E27" s="62">
        <v>13971</v>
      </c>
      <c r="F27" s="59">
        <f t="shared" si="0"/>
        <v>349.275</v>
      </c>
      <c r="G27" s="59">
        <f t="shared" si="1"/>
        <v>698.55</v>
      </c>
    </row>
    <row r="28" spans="1:7" ht="14.25">
      <c r="A28" s="16">
        <v>21080900</v>
      </c>
      <c r="B28" s="18" t="s">
        <v>67</v>
      </c>
      <c r="C28" s="62">
        <v>0</v>
      </c>
      <c r="D28" s="62">
        <v>0</v>
      </c>
      <c r="E28" s="62">
        <f>1</f>
        <v>1</v>
      </c>
      <c r="F28" s="59" t="e">
        <f>E28/C28*100</f>
        <v>#DIV/0!</v>
      </c>
      <c r="G28" s="59" t="e">
        <f aca="true" t="shared" si="2" ref="G28:G33">E28/D28*100</f>
        <v>#DIV/0!</v>
      </c>
    </row>
    <row r="29" spans="1:7" ht="14.25">
      <c r="A29" s="16">
        <v>21081100</v>
      </c>
      <c r="B29" s="18" t="s">
        <v>66</v>
      </c>
      <c r="C29" s="62">
        <f>12000</f>
        <v>12000</v>
      </c>
      <c r="D29" s="62">
        <v>6000</v>
      </c>
      <c r="E29" s="62">
        <v>5809.58</v>
      </c>
      <c r="F29" s="59">
        <f>E29/C29*100</f>
        <v>48.41316666666667</v>
      </c>
      <c r="G29" s="59">
        <f t="shared" si="2"/>
        <v>96.82633333333334</v>
      </c>
    </row>
    <row r="30" spans="1:7" ht="14.25">
      <c r="A30" s="7">
        <v>24060300</v>
      </c>
      <c r="B30" s="18" t="s">
        <v>62</v>
      </c>
      <c r="C30" s="43">
        <f>51800</f>
        <v>51800</v>
      </c>
      <c r="D30" s="43">
        <v>25500</v>
      </c>
      <c r="E30" s="43">
        <v>64305.74</v>
      </c>
      <c r="F30" s="59">
        <f>E30/C30*100</f>
        <v>124.14235521235521</v>
      </c>
      <c r="G30" s="59">
        <f t="shared" si="2"/>
        <v>252.1793725490196</v>
      </c>
    </row>
    <row r="31" spans="1:7" ht="14.25">
      <c r="A31" s="7">
        <v>1610100</v>
      </c>
      <c r="B31" s="18" t="s">
        <v>84</v>
      </c>
      <c r="C31" s="43">
        <v>0</v>
      </c>
      <c r="D31" s="43">
        <v>0</v>
      </c>
      <c r="E31" s="43">
        <v>-67.08</v>
      </c>
      <c r="F31" s="59"/>
      <c r="G31" s="59" t="e">
        <f t="shared" si="2"/>
        <v>#DIV/0!</v>
      </c>
    </row>
    <row r="32" spans="1:7" ht="14.25">
      <c r="A32" s="7">
        <v>16010200</v>
      </c>
      <c r="B32" s="65" t="s">
        <v>76</v>
      </c>
      <c r="C32" s="43">
        <v>0</v>
      </c>
      <c r="D32" s="43">
        <v>0</v>
      </c>
      <c r="E32" s="43">
        <v>621.6</v>
      </c>
      <c r="F32" s="59" t="e">
        <f>E32/C32*100</f>
        <v>#DIV/0!</v>
      </c>
      <c r="G32" s="59" t="e">
        <f t="shared" si="2"/>
        <v>#DIV/0!</v>
      </c>
    </row>
    <row r="33" spans="1:7" ht="14.25">
      <c r="A33" s="7">
        <v>31010200</v>
      </c>
      <c r="B33" s="18" t="s">
        <v>68</v>
      </c>
      <c r="C33" s="43">
        <f>2900</f>
        <v>2900</v>
      </c>
      <c r="D33" s="43">
        <v>600</v>
      </c>
      <c r="E33" s="43">
        <v>1600</v>
      </c>
      <c r="F33" s="59">
        <f>E33/C33*100</f>
        <v>55.172413793103445</v>
      </c>
      <c r="G33" s="59">
        <f t="shared" si="2"/>
        <v>266.66666666666663</v>
      </c>
    </row>
    <row r="34" spans="1:7" ht="15">
      <c r="A34" s="7"/>
      <c r="B34" s="8" t="s">
        <v>26</v>
      </c>
      <c r="C34" s="45">
        <f>SUM(C21:C33)</f>
        <v>4680148</v>
      </c>
      <c r="D34" s="45">
        <f>SUM(D21:D33)</f>
        <v>1857540</v>
      </c>
      <c r="E34" s="45">
        <f>SUM(E21:E33)</f>
        <v>2232490.96</v>
      </c>
      <c r="F34" s="21">
        <f t="shared" si="0"/>
        <v>47.70128978827165</v>
      </c>
      <c r="G34" s="21">
        <f t="shared" si="1"/>
        <v>120.18535051735091</v>
      </c>
    </row>
    <row r="35" spans="1:9" ht="15">
      <c r="A35" s="7"/>
      <c r="B35" s="8" t="s">
        <v>27</v>
      </c>
      <c r="C35" s="45">
        <f>+C34+C14</f>
        <v>37992248</v>
      </c>
      <c r="D35" s="45">
        <f>+D34+D14</f>
        <v>16255940</v>
      </c>
      <c r="E35" s="45">
        <f>+E34+E14</f>
        <v>17339007.720000003</v>
      </c>
      <c r="F35" s="21">
        <f t="shared" si="0"/>
        <v>45.63827789290069</v>
      </c>
      <c r="G35" s="21">
        <f t="shared" si="1"/>
        <v>106.66259668773385</v>
      </c>
      <c r="I35" s="63"/>
    </row>
    <row r="36" spans="1:7" ht="15">
      <c r="A36" s="17"/>
      <c r="B36" s="8" t="s">
        <v>30</v>
      </c>
      <c r="C36" s="45">
        <f>SUM(C37:C42)</f>
        <v>43553415</v>
      </c>
      <c r="D36" s="45">
        <f>SUM(D37:D42)</f>
        <v>25065363.9</v>
      </c>
      <c r="E36" s="45">
        <f>SUM(E37:E42)</f>
        <v>23983805.279999997</v>
      </c>
      <c r="F36" s="21">
        <f t="shared" si="0"/>
        <v>55.067565379201596</v>
      </c>
      <c r="G36" s="21">
        <f t="shared" si="1"/>
        <v>95.68504720571799</v>
      </c>
    </row>
    <row r="37" spans="1:7" ht="28.5">
      <c r="A37" s="22">
        <v>41030600</v>
      </c>
      <c r="B37" s="15" t="s">
        <v>58</v>
      </c>
      <c r="C37" s="58">
        <f>26023820</f>
        <v>26023820</v>
      </c>
      <c r="D37" s="58">
        <v>13403074.7</v>
      </c>
      <c r="E37" s="58">
        <v>13208999.74</v>
      </c>
      <c r="F37" s="55">
        <f t="shared" si="0"/>
        <v>50.75734361826972</v>
      </c>
      <c r="G37" s="55">
        <f t="shared" si="1"/>
        <v>98.55201165147577</v>
      </c>
    </row>
    <row r="38" spans="1:7" ht="114">
      <c r="A38" s="22">
        <v>41030800</v>
      </c>
      <c r="B38" s="15" t="s">
        <v>31</v>
      </c>
      <c r="C38" s="58">
        <f>15075700</f>
        <v>15075700</v>
      </c>
      <c r="D38" s="58">
        <v>10453720.1</v>
      </c>
      <c r="E38" s="58">
        <v>9675680.02</v>
      </c>
      <c r="F38" s="55">
        <f t="shared" si="0"/>
        <v>64.18063519438566</v>
      </c>
      <c r="G38" s="55">
        <f t="shared" si="1"/>
        <v>92.5572899163428</v>
      </c>
    </row>
    <row r="39" spans="1:7" ht="103.5" customHeight="1">
      <c r="A39" s="22">
        <v>41030900</v>
      </c>
      <c r="B39" s="15" t="s">
        <v>32</v>
      </c>
      <c r="C39" s="58">
        <v>2098400</v>
      </c>
      <c r="D39" s="58">
        <v>1030800</v>
      </c>
      <c r="E39" s="58">
        <v>923277.95</v>
      </c>
      <c r="F39" s="55">
        <f t="shared" si="0"/>
        <v>43.999139820815856</v>
      </c>
      <c r="G39" s="55">
        <f t="shared" si="1"/>
        <v>89.56906771439658</v>
      </c>
    </row>
    <row r="40" spans="1:7" ht="99.75">
      <c r="A40" s="22">
        <v>41031000</v>
      </c>
      <c r="B40" s="15" t="s">
        <v>33</v>
      </c>
      <c r="C40" s="58">
        <f>12800</f>
        <v>12800</v>
      </c>
      <c r="D40" s="58">
        <v>10994.1</v>
      </c>
      <c r="E40" s="58">
        <v>10994.1</v>
      </c>
      <c r="F40" s="55">
        <f t="shared" si="0"/>
        <v>85.89140625</v>
      </c>
      <c r="G40" s="55">
        <f t="shared" si="1"/>
        <v>100</v>
      </c>
    </row>
    <row r="41" spans="1:7" ht="57.75" customHeight="1">
      <c r="A41" s="22">
        <v>41035800</v>
      </c>
      <c r="B41" s="15" t="s">
        <v>64</v>
      </c>
      <c r="C41" s="46">
        <f>235900</f>
        <v>235900</v>
      </c>
      <c r="D41" s="46">
        <v>114464</v>
      </c>
      <c r="E41" s="46">
        <v>112542.47</v>
      </c>
      <c r="F41" s="38">
        <f t="shared" si="0"/>
        <v>47.70770241627809</v>
      </c>
      <c r="G41" s="38">
        <f t="shared" si="1"/>
        <v>98.32128005311715</v>
      </c>
    </row>
    <row r="42" spans="1:7" ht="16.5" customHeight="1">
      <c r="A42" s="22">
        <v>41035000</v>
      </c>
      <c r="B42" s="15" t="s">
        <v>61</v>
      </c>
      <c r="C42" s="46">
        <f>106795</f>
        <v>106795</v>
      </c>
      <c r="D42" s="46">
        <v>52311</v>
      </c>
      <c r="E42" s="46">
        <v>52311</v>
      </c>
      <c r="F42" s="38">
        <f>E42/C42*100</f>
        <v>48.98263027295285</v>
      </c>
      <c r="G42" s="14">
        <f>E42/D42*100</f>
        <v>100</v>
      </c>
    </row>
    <row r="43" spans="1:7" ht="16.5" customHeight="1">
      <c r="A43" s="8" t="s">
        <v>43</v>
      </c>
      <c r="B43" s="17"/>
      <c r="C43" s="45">
        <f>+C34+C20+C36</f>
        <v>119268263</v>
      </c>
      <c r="D43" s="45">
        <f>+D34+D20+D36</f>
        <v>59863603.9</v>
      </c>
      <c r="E43" s="45">
        <f>E34+E20+E36</f>
        <v>59108705.56999999</v>
      </c>
      <c r="F43" s="21">
        <f t="shared" si="0"/>
        <v>49.559458722057514</v>
      </c>
      <c r="G43" s="21">
        <f t="shared" si="1"/>
        <v>98.7389694558633</v>
      </c>
    </row>
    <row r="44" spans="1:7" ht="15">
      <c r="A44" s="25"/>
      <c r="B44" s="42" t="s">
        <v>51</v>
      </c>
      <c r="C44" s="48"/>
      <c r="D44" s="48"/>
      <c r="E44" s="47"/>
      <c r="F44" s="24"/>
      <c r="G44" s="14"/>
    </row>
    <row r="45" spans="1:7" ht="15">
      <c r="A45" s="39" t="s">
        <v>18</v>
      </c>
      <c r="B45" s="28" t="s">
        <v>19</v>
      </c>
      <c r="C45" s="49">
        <f>5088325.57</f>
        <v>5088325.57</v>
      </c>
      <c r="D45" s="49">
        <f>2821801.57</f>
        <v>2821801.57</v>
      </c>
      <c r="E45" s="49">
        <f>2745227.94</f>
        <v>2745227.94</v>
      </c>
      <c r="F45" s="29">
        <f aca="true" t="shared" si="3" ref="F45:F62">E45/C45*100</f>
        <v>53.951499412408864</v>
      </c>
      <c r="G45" s="21">
        <f t="shared" si="1"/>
        <v>97.28635667319443</v>
      </c>
    </row>
    <row r="46" spans="1:7" ht="15">
      <c r="A46" s="39" t="s">
        <v>4</v>
      </c>
      <c r="B46" s="28" t="s">
        <v>0</v>
      </c>
      <c r="C46" s="49">
        <f>39391262.1</f>
        <v>39391262.1</v>
      </c>
      <c r="D46" s="49">
        <f>26808954.1</f>
        <v>26808954.1</v>
      </c>
      <c r="E46" s="49">
        <f>24754446.56</f>
        <v>24754446.56</v>
      </c>
      <c r="F46" s="29">
        <f t="shared" si="3"/>
        <v>62.842481404016745</v>
      </c>
      <c r="G46" s="21">
        <f t="shared" si="1"/>
        <v>92.33648753197723</v>
      </c>
    </row>
    <row r="47" spans="1:7" ht="18.75" customHeight="1">
      <c r="A47" s="39" t="s">
        <v>5</v>
      </c>
      <c r="B47" s="28" t="s">
        <v>77</v>
      </c>
      <c r="C47" s="49">
        <f>44764972.47</f>
        <v>44764972.47</v>
      </c>
      <c r="D47" s="49">
        <f>25711019.72</f>
        <v>25711019.72</v>
      </c>
      <c r="E47" s="49">
        <f>24603023.39</f>
        <v>24603023.39</v>
      </c>
      <c r="F47" s="29">
        <f t="shared" si="3"/>
        <v>54.96043453726712</v>
      </c>
      <c r="G47" s="21">
        <f t="shared" si="1"/>
        <v>95.69057803981958</v>
      </c>
    </row>
    <row r="48" spans="1:7" ht="18" customHeight="1">
      <c r="A48" s="39" t="s">
        <v>6</v>
      </c>
      <c r="B48" s="40" t="s">
        <v>36</v>
      </c>
      <c r="C48" s="66">
        <f>SUM(C49:C49)</f>
        <v>3350000</v>
      </c>
      <c r="D48" s="66">
        <f>SUM(D49:D49)</f>
        <v>2514596</v>
      </c>
      <c r="E48" s="66">
        <f>SUM(E49:E49)</f>
        <v>2445096</v>
      </c>
      <c r="F48" s="29">
        <f t="shared" si="3"/>
        <v>72.98794029850745</v>
      </c>
      <c r="G48" s="21">
        <f t="shared" si="1"/>
        <v>97.23613654042241</v>
      </c>
    </row>
    <row r="49" spans="1:7" ht="14.25">
      <c r="A49" s="25">
        <v>100203</v>
      </c>
      <c r="B49" s="15" t="s">
        <v>11</v>
      </c>
      <c r="C49" s="47">
        <f>3350000</f>
        <v>3350000</v>
      </c>
      <c r="D49" s="47">
        <f>2514596</f>
        <v>2514596</v>
      </c>
      <c r="E49" s="47">
        <f>2445096</f>
        <v>2445096</v>
      </c>
      <c r="F49" s="27">
        <f t="shared" si="3"/>
        <v>72.98794029850745</v>
      </c>
      <c r="G49" s="14">
        <f t="shared" si="1"/>
        <v>97.23613654042241</v>
      </c>
    </row>
    <row r="50" spans="1:7" ht="15">
      <c r="A50" s="39" t="s">
        <v>7</v>
      </c>
      <c r="B50" s="28" t="s">
        <v>13</v>
      </c>
      <c r="C50" s="49">
        <f>3504893</f>
        <v>3504893</v>
      </c>
      <c r="D50" s="49">
        <f>2368636</f>
        <v>2368636</v>
      </c>
      <c r="E50" s="49">
        <f>2237098.7</f>
        <v>2237098.7</v>
      </c>
      <c r="F50" s="29">
        <f t="shared" si="3"/>
        <v>63.827874345950086</v>
      </c>
      <c r="G50" s="21">
        <f t="shared" si="1"/>
        <v>94.44670688109107</v>
      </c>
    </row>
    <row r="51" spans="1:7" ht="15">
      <c r="A51" s="39" t="s">
        <v>8</v>
      </c>
      <c r="B51" s="28" t="s">
        <v>37</v>
      </c>
      <c r="C51" s="49">
        <f>200000</f>
        <v>200000</v>
      </c>
      <c r="D51" s="49">
        <f>100000</f>
        <v>100000</v>
      </c>
      <c r="E51" s="49">
        <f>100000</f>
        <v>100000</v>
      </c>
      <c r="F51" s="29">
        <f t="shared" si="3"/>
        <v>50</v>
      </c>
      <c r="G51" s="21">
        <f t="shared" si="1"/>
        <v>100</v>
      </c>
    </row>
    <row r="52" spans="1:7" ht="15">
      <c r="A52" s="39" t="s">
        <v>9</v>
      </c>
      <c r="B52" s="28" t="s">
        <v>2</v>
      </c>
      <c r="C52" s="49">
        <f>922163.93</f>
        <v>922163.93</v>
      </c>
      <c r="D52" s="49">
        <f>703870.93</f>
        <v>703870.93</v>
      </c>
      <c r="E52" s="49">
        <f>579344.94</f>
        <v>579344.94</v>
      </c>
      <c r="F52" s="29">
        <f t="shared" si="3"/>
        <v>62.82450670131935</v>
      </c>
      <c r="G52" s="21">
        <f t="shared" si="1"/>
        <v>82.30840560498783</v>
      </c>
    </row>
    <row r="53" spans="1:7" ht="30">
      <c r="A53" s="39" t="s">
        <v>15</v>
      </c>
      <c r="B53" s="28" t="s">
        <v>38</v>
      </c>
      <c r="C53" s="49">
        <f>SUM(C54:C55)</f>
        <v>1383900</v>
      </c>
      <c r="D53" s="49">
        <f>SUM(D54:D55)</f>
        <v>751520</v>
      </c>
      <c r="E53" s="49">
        <f>SUM(E54:E55)</f>
        <v>649897.2</v>
      </c>
      <c r="F53" s="29">
        <f t="shared" si="3"/>
        <v>46.96128332972035</v>
      </c>
      <c r="G53" s="61">
        <f t="shared" si="1"/>
        <v>86.47769853097721</v>
      </c>
    </row>
    <row r="54" spans="1:7" ht="31.5" customHeight="1">
      <c r="A54" s="25" t="s">
        <v>17</v>
      </c>
      <c r="B54" s="15" t="s">
        <v>53</v>
      </c>
      <c r="C54" s="47">
        <f>1333900</f>
        <v>1333900</v>
      </c>
      <c r="D54" s="47">
        <f>724520</f>
        <v>724520</v>
      </c>
      <c r="E54" s="47">
        <f>637382.69</f>
        <v>637382.69</v>
      </c>
      <c r="F54" s="27">
        <f t="shared" si="3"/>
        <v>47.783393807631754</v>
      </c>
      <c r="G54" s="59">
        <f t="shared" si="1"/>
        <v>87.9730980511235</v>
      </c>
    </row>
    <row r="55" spans="1:7" ht="30" customHeight="1">
      <c r="A55" s="25" t="s">
        <v>40</v>
      </c>
      <c r="B55" s="15" t="s">
        <v>54</v>
      </c>
      <c r="C55" s="47">
        <f>50000</f>
        <v>50000</v>
      </c>
      <c r="D55" s="47">
        <f>27000</f>
        <v>27000</v>
      </c>
      <c r="E55" s="47">
        <f>12514.51</f>
        <v>12514.51</v>
      </c>
      <c r="F55" s="27">
        <f t="shared" si="3"/>
        <v>25.029020000000003</v>
      </c>
      <c r="G55" s="59">
        <f t="shared" si="1"/>
        <v>46.35003703703704</v>
      </c>
    </row>
    <row r="56" spans="1:7" ht="30">
      <c r="A56" s="39" t="s">
        <v>57</v>
      </c>
      <c r="B56" s="28" t="s">
        <v>65</v>
      </c>
      <c r="C56" s="49">
        <f>234823.54</f>
        <v>234823.54</v>
      </c>
      <c r="D56" s="49">
        <f>173203.54</f>
        <v>173203.54</v>
      </c>
      <c r="E56" s="50">
        <f>151952.99</f>
        <v>151952.99</v>
      </c>
      <c r="F56" s="29">
        <f t="shared" si="3"/>
        <v>64.70943671149834</v>
      </c>
      <c r="G56" s="61">
        <f t="shared" si="1"/>
        <v>87.7308800963306</v>
      </c>
    </row>
    <row r="57" spans="1:7" ht="16.5" customHeight="1">
      <c r="A57" s="39" t="s">
        <v>10</v>
      </c>
      <c r="B57" s="28" t="s">
        <v>14</v>
      </c>
      <c r="C57" s="49">
        <f>SUM(C58:C59)</f>
        <v>391067.71</v>
      </c>
      <c r="D57" s="49">
        <f>SUM(D58:D59)</f>
        <v>296067.71</v>
      </c>
      <c r="E57" s="49">
        <f>SUM(E58:E59)</f>
        <v>164867.05</v>
      </c>
      <c r="F57" s="29">
        <f t="shared" si="3"/>
        <v>42.15818534340255</v>
      </c>
      <c r="G57" s="21">
        <f t="shared" si="1"/>
        <v>55.685589624076194</v>
      </c>
    </row>
    <row r="58" spans="1:7" ht="14.25">
      <c r="A58" s="25">
        <v>250102</v>
      </c>
      <c r="B58" s="15" t="s">
        <v>3</v>
      </c>
      <c r="C58" s="47">
        <f>102.46</f>
        <v>102.46</v>
      </c>
      <c r="D58" s="47">
        <f>102.46</f>
        <v>102.46</v>
      </c>
      <c r="E58" s="47">
        <v>0</v>
      </c>
      <c r="F58" s="27">
        <v>0</v>
      </c>
      <c r="G58" s="14">
        <v>0</v>
      </c>
    </row>
    <row r="59" spans="1:7" ht="14.25">
      <c r="A59" s="25" t="s">
        <v>12</v>
      </c>
      <c r="B59" s="15" t="s">
        <v>1</v>
      </c>
      <c r="C59" s="47">
        <f>390965.25</f>
        <v>390965.25</v>
      </c>
      <c r="D59" s="47">
        <f>295965.25</f>
        <v>295965.25</v>
      </c>
      <c r="E59" s="47">
        <f>164867.05</f>
        <v>164867.05</v>
      </c>
      <c r="F59" s="27">
        <f>E59/C59*100</f>
        <v>42.16923371066866</v>
      </c>
      <c r="G59" s="59">
        <f>E59/D59*100</f>
        <v>55.70486737885613</v>
      </c>
    </row>
    <row r="60" spans="1:9" ht="15">
      <c r="A60" s="25"/>
      <c r="B60" s="28" t="s">
        <v>41</v>
      </c>
      <c r="C60" s="49">
        <f>C57+C56+C53+C52+C51+C50+C48+C47+C46+C45</f>
        <v>99231408.32</v>
      </c>
      <c r="D60" s="49">
        <f>D57++D56+D53+D52+D51+D50+D48+D47+D46+D45</f>
        <v>62249669.57</v>
      </c>
      <c r="E60" s="49">
        <f>E57++E56+E53+E52+E51+E50+E48+E47+E46+E45</f>
        <v>58430954.769999996</v>
      </c>
      <c r="F60" s="29">
        <f t="shared" si="3"/>
        <v>58.88352867226545</v>
      </c>
      <c r="G60" s="21">
        <f t="shared" si="1"/>
        <v>93.86548583088326</v>
      </c>
      <c r="I60" s="63"/>
    </row>
    <row r="61" spans="1:7" ht="42.75">
      <c r="A61" s="25" t="s">
        <v>70</v>
      </c>
      <c r="B61" s="15" t="s">
        <v>69</v>
      </c>
      <c r="C61" s="47">
        <f>20176200</f>
        <v>20176200</v>
      </c>
      <c r="D61" s="47">
        <f>9545407</f>
        <v>9545407</v>
      </c>
      <c r="E61" s="47">
        <f>9442407</f>
        <v>9442407</v>
      </c>
      <c r="F61" s="27">
        <f>E61/C61*100</f>
        <v>46.79972938412585</v>
      </c>
      <c r="G61" s="59">
        <f>E61/D61*100</f>
        <v>98.9209470062408</v>
      </c>
    </row>
    <row r="62" spans="1:7" ht="15">
      <c r="A62" s="23"/>
      <c r="B62" s="28" t="s">
        <v>49</v>
      </c>
      <c r="C62" s="49">
        <f>C61+C60</f>
        <v>119407608.32</v>
      </c>
      <c r="D62" s="49">
        <f>D61+D60</f>
        <v>71795076.57</v>
      </c>
      <c r="E62" s="49">
        <f>E61+E60</f>
        <v>67873361.77</v>
      </c>
      <c r="F62" s="29">
        <f t="shared" si="3"/>
        <v>56.84173958840749</v>
      </c>
      <c r="G62" s="21">
        <f t="shared" si="1"/>
        <v>94.53762710848795</v>
      </c>
    </row>
    <row r="63" spans="1:7" ht="15">
      <c r="A63" s="30"/>
      <c r="B63" s="28" t="s">
        <v>39</v>
      </c>
      <c r="C63" s="57">
        <f>50000</f>
        <v>50000</v>
      </c>
      <c r="D63" s="51"/>
      <c r="E63" s="51"/>
      <c r="F63" s="29"/>
      <c r="G63" s="17"/>
    </row>
    <row r="64" spans="1:7" ht="15">
      <c r="A64" s="17"/>
      <c r="B64" s="8" t="s">
        <v>45</v>
      </c>
      <c r="C64" s="49"/>
      <c r="D64" s="49"/>
      <c r="E64" s="49">
        <f>E43-E62</f>
        <v>-8764656.200000003</v>
      </c>
      <c r="F64" s="27"/>
      <c r="G64" s="17"/>
    </row>
    <row r="65" spans="1:6" ht="14.25">
      <c r="A65" s="31"/>
      <c r="B65" s="26"/>
      <c r="C65" s="32"/>
      <c r="D65" s="32"/>
      <c r="E65" s="32"/>
      <c r="F65" s="33"/>
    </row>
    <row r="66" spans="1:6" ht="14.25">
      <c r="A66" s="34"/>
      <c r="C66" s="32"/>
      <c r="D66" s="32"/>
      <c r="E66" s="32"/>
      <c r="F66" s="33"/>
    </row>
    <row r="67" spans="1:6" ht="14.25">
      <c r="A67" s="35"/>
      <c r="C67" s="35"/>
      <c r="D67" s="35"/>
      <c r="E67" s="36"/>
      <c r="F67" s="37"/>
    </row>
    <row r="68" spans="1:6" ht="14.25">
      <c r="A68" s="35"/>
      <c r="B68" s="26" t="s">
        <v>56</v>
      </c>
      <c r="C68" s="52"/>
      <c r="D68" s="52"/>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1:6" ht="14.25">
      <c r="A199" s="35"/>
      <c r="C199" s="35"/>
      <c r="D199" s="35"/>
      <c r="E199" s="36"/>
      <c r="F199" s="37"/>
    </row>
    <row r="200" spans="1:6" ht="14.25">
      <c r="A200" s="35"/>
      <c r="C200" s="35"/>
      <c r="D200" s="35"/>
      <c r="E200" s="36"/>
      <c r="F200" s="37"/>
    </row>
    <row r="201" spans="1:6" ht="14.25">
      <c r="A201" s="35"/>
      <c r="C201" s="35"/>
      <c r="D201" s="35"/>
      <c r="E201" s="36"/>
      <c r="F201" s="37"/>
    </row>
    <row r="202" spans="1:6" ht="14.25">
      <c r="A202" s="35"/>
      <c r="C202" s="35"/>
      <c r="D202" s="35"/>
      <c r="E202" s="36"/>
      <c r="F202" s="37"/>
    </row>
    <row r="203" spans="3:6" ht="14.25">
      <c r="C203" s="35"/>
      <c r="D203" s="35"/>
      <c r="E203" s="36"/>
      <c r="F203" s="37"/>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6"/>
      <c r="F279" s="36"/>
    </row>
    <row r="280" spans="3:6" ht="14.25">
      <c r="C280" s="35"/>
      <c r="D280" s="35"/>
      <c r="E280" s="36"/>
      <c r="F280" s="36"/>
    </row>
    <row r="281" spans="3:6" ht="14.25">
      <c r="C281" s="35"/>
      <c r="D281" s="35"/>
      <c r="E281" s="36"/>
      <c r="F281" s="36"/>
    </row>
    <row r="282" spans="3:6" ht="14.25">
      <c r="C282" s="35"/>
      <c r="D282" s="35"/>
      <c r="E282" s="36"/>
      <c r="F282" s="36"/>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row r="332" spans="3:6" ht="14.25">
      <c r="C332" s="35"/>
      <c r="D332" s="35"/>
      <c r="E332" s="35"/>
      <c r="F332" s="35"/>
    </row>
    <row r="333" spans="3:6" ht="14.25">
      <c r="C333" s="35"/>
      <c r="D333" s="35"/>
      <c r="E333" s="35"/>
      <c r="F333" s="35"/>
    </row>
    <row r="334" spans="3:6" ht="14.25">
      <c r="C334" s="35"/>
      <c r="D334" s="35"/>
      <c r="E334" s="35"/>
      <c r="F334" s="35"/>
    </row>
    <row r="335" spans="3:6" ht="14.25">
      <c r="C335" s="35"/>
      <c r="D335" s="35"/>
      <c r="E335" s="35"/>
      <c r="F335" s="35"/>
    </row>
  </sheetData>
  <sheetProtection/>
  <printOptions/>
  <pageMargins left="0.5905511811023623" right="0.3937007874015748"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2012-04-13T08:37:30Z</cp:lastPrinted>
  <dcterms:created xsi:type="dcterms:W3CDTF">2001-12-14T14:44:01Z</dcterms:created>
  <dcterms:modified xsi:type="dcterms:W3CDTF">2012-07-31T08:13:58Z</dcterms:modified>
  <cp:category/>
  <cp:version/>
  <cp:contentType/>
  <cp:contentStatus/>
</cp:coreProperties>
</file>